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02"/>
  <workbookPr autoCompressPictures="0"/>
  <bookViews>
    <workbookView xWindow="0" yWindow="-440" windowWidth="38400" windowHeight="24000"/>
  </bookViews>
  <sheets>
    <sheet name="Publish Web Page" sheetId="6" r:id="rId1"/>
    <sheet name="Teamwork" sheetId="7" r:id="rId2"/>
  </sheets>
  <definedNames>
    <definedName name="Annual_Budget">#REF!</definedName>
    <definedName name="day_rate">#REF!</definedName>
    <definedName name="Duration">#REF!</definedName>
    <definedName name="Fencing_Coach">#REF!</definedName>
    <definedName name="Kit_hire">#REF!</definedName>
    <definedName name="More_details">'Publish Web Page'!$E$30</definedName>
    <definedName name="NLP_Practitioner">#REF!</definedName>
    <definedName name="No">'Publish Web Page'!$G$83</definedName>
    <definedName name="No_of_participants">#REF!</definedName>
    <definedName name="No_of_pistes">#REF!</definedName>
    <definedName name="No_of_Referees">#REF!</definedName>
    <definedName name="No_of_Teams">#REF!</definedName>
    <definedName name="Piste_Box___Spools">#REF!</definedName>
    <definedName name="_xlnm.Print_Area" localSheetId="0">'Publish Web Page'!$A$1:$L$73</definedName>
    <definedName name="Referees">#REF!</definedName>
    <definedName name="Sessions">#REF!</definedName>
    <definedName name="SF_Membership">#REF!</definedName>
    <definedName name="Teams">#REF!</definedName>
    <definedName name="Test_price">#REF!</definedName>
    <definedName name="Uplift">#REF!</definedName>
    <definedName name="Yes">'Publish Web Page'!$G$82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9" i="6" l="1"/>
  <c r="E79" i="6"/>
  <c r="F79" i="6"/>
  <c r="G79" i="6"/>
  <c r="H79" i="6"/>
  <c r="I79" i="6"/>
  <c r="J79" i="6"/>
  <c r="K79" i="6"/>
  <c r="L79" i="6"/>
  <c r="C78" i="6"/>
  <c r="D78" i="6"/>
  <c r="E78" i="6"/>
  <c r="F72" i="6"/>
  <c r="F78" i="6"/>
  <c r="G72" i="6"/>
  <c r="G78" i="6"/>
  <c r="H72" i="6"/>
  <c r="H78" i="6"/>
  <c r="I72" i="6"/>
  <c r="I78" i="6"/>
  <c r="J72" i="6"/>
  <c r="J78" i="6"/>
  <c r="K72" i="6"/>
  <c r="K78" i="6"/>
  <c r="L72" i="6"/>
  <c r="C88" i="6"/>
  <c r="C87" i="6"/>
  <c r="F30" i="6"/>
  <c r="E37" i="6"/>
  <c r="C39" i="6"/>
  <c r="F37" i="6"/>
  <c r="F38" i="6"/>
  <c r="E38" i="6"/>
  <c r="F36" i="6"/>
  <c r="H34" i="6"/>
  <c r="F34" i="6"/>
  <c r="B38" i="6"/>
  <c r="B37" i="6"/>
  <c r="B36" i="6"/>
  <c r="B35" i="6"/>
  <c r="D32" i="6"/>
  <c r="F33" i="6"/>
  <c r="B34" i="6"/>
  <c r="B33" i="6"/>
  <c r="B32" i="6"/>
  <c r="B31" i="6"/>
  <c r="I22" i="6"/>
  <c r="F29" i="6"/>
  <c r="E13" i="6"/>
  <c r="L78" i="6"/>
  <c r="H15" i="6"/>
  <c r="F16" i="6"/>
  <c r="E72" i="6"/>
</calcChain>
</file>

<file path=xl/sharedStrings.xml><?xml version="1.0" encoding="utf-8"?>
<sst xmlns="http://schemas.openxmlformats.org/spreadsheetml/2006/main" count="126" uniqueCount="99">
  <si>
    <t>Average</t>
  </si>
  <si>
    <t>Team Bonding Top up</t>
  </si>
  <si>
    <t>Team Bonding</t>
  </si>
  <si>
    <t>Teamwork rating</t>
  </si>
  <si>
    <t>Solution</t>
  </si>
  <si>
    <t>Perfect</t>
  </si>
  <si>
    <t>High</t>
  </si>
  <si>
    <t>Good</t>
  </si>
  <si>
    <t>Poor</t>
  </si>
  <si>
    <t>Intervention</t>
  </si>
  <si>
    <t>Tuning methods</t>
  </si>
  <si>
    <t>Improvement Opportunity</t>
  </si>
  <si>
    <t>For the given rating, the improvement opportunity is:</t>
  </si>
  <si>
    <t>Value</t>
  </si>
  <si>
    <t>http://www.ons.gov.uk/ons/rel/ashe/annual-survey-of-hours-and-earnings/ashe-results-2011/ashe-statistical-bulletin-2011.html</t>
  </si>
  <si>
    <t>Sources:</t>
  </si>
  <si>
    <t>http://www.bis.gov.uk/files/file32577.pdf</t>
  </si>
  <si>
    <t xml:space="preserve">the average annual value of improvement is: </t>
  </si>
  <si>
    <t>What is the potential value of applying these methods to improve the efficiency of teamwork?</t>
  </si>
  <si>
    <t>This is based on salary costs alone - the value increases as other costs are considered.</t>
  </si>
  <si>
    <t>What is the value to your organisation?</t>
  </si>
  <si>
    <t>Number of employees:</t>
  </si>
  <si>
    <t>For example, an IT organisation would routinely have a full-burdened staff cost of:</t>
  </si>
  <si>
    <t>This changes the average value of improvement to:</t>
  </si>
  <si>
    <t>Average annual fully-burdened cost:</t>
  </si>
  <si>
    <t>To start to calculate the value and assess the merit of investment:</t>
  </si>
  <si>
    <t xml:space="preserve">Enter your own rating of current quality of teamwork: </t>
  </si>
  <si>
    <t>Team Fixing &amp; Bonding</t>
  </si>
  <si>
    <t>Team Bond Optimising</t>
  </si>
  <si>
    <t>Price per</t>
  </si>
  <si>
    <t xml:space="preserve">The following uses a pragmatic definition of the quality of teamwork, based on experience of managing large </t>
  </si>
  <si>
    <t>Teamwork</t>
  </si>
  <si>
    <t>Needs of the individual</t>
  </si>
  <si>
    <t>Needs of the team</t>
  </si>
  <si>
    <t>This illustrates at the left hand side, the needs of the individual outweigh the needs of the team, while at the</t>
  </si>
  <si>
    <t>Teamwork rating description</t>
  </si>
  <si>
    <t>Relative importance</t>
  </si>
  <si>
    <t>right hand side, the needs of the team outweigh the needs of the individual.  Note: neither extreme is a desirable state.</t>
  </si>
  <si>
    <r>
      <t xml:space="preserve">See page </t>
    </r>
    <r>
      <rPr>
        <i/>
        <sz val="11"/>
        <color theme="1"/>
        <rFont val="Calibri"/>
        <family val="2"/>
        <scheme val="minor"/>
      </rPr>
      <t>Teamwork</t>
    </r>
    <r>
      <rPr>
        <sz val="11"/>
        <color theme="1"/>
        <rFont val="Calibri"/>
        <family val="2"/>
        <scheme val="minor"/>
      </rPr>
      <t xml:space="preserve"> for examples.</t>
    </r>
  </si>
  <si>
    <t xml:space="preserve">and diverse teams, by scoring the relative importance of the needs of the individual versus those of the team.  </t>
  </si>
  <si>
    <t>The needs of the team are labelled below as:</t>
  </si>
  <si>
    <t>Reasonable</t>
  </si>
  <si>
    <t>Needs of the team more important except where they might damage the individual</t>
  </si>
  <si>
    <t>Needs of the team more important except where they require significant individual commitment</t>
  </si>
  <si>
    <t>Needs of the team more important except where they require changing personal commitments</t>
  </si>
  <si>
    <t>Needs of the team never take priority over personal needs</t>
  </si>
  <si>
    <t>At the extremes beyond the above range, the team is dysfunctional (either placing the team before personal health/safety</t>
  </si>
  <si>
    <t>or the individual is totally detached from the team) and requires different methods to improve teamwork.</t>
  </si>
  <si>
    <t>Examples</t>
  </si>
  <si>
    <t>The following are examples from past experience to give a better idea of what is meant by each classification.</t>
  </si>
  <si>
    <t>During workload transfer following announcement of plant closure, the majority of a team were scheduled to leave early through redundancy, while a minority stayed on a further 6 months to finish the final projects and complete the transfer.  After P45s had been handed out, but before people had actually left, there was a last-minute fix delivered to a high-priority system problem.  Two of the team volunteered to stay on and work unpaid overtime (having received their P45s), only asking for money to pay for a taxi home.</t>
  </si>
  <si>
    <t>As part of the recovery of a Programme that had fallen seriously behind schedule, the testing team worked out that if they could schedule testing during the Easter Bank Holiday weekend, it would make the difference between it being possible versus impossible to get back on schedule.  The team agreed a rota of cover throughout the weekend, meaning there was continuous work every hour over the long weekend.  This was successful, avoiding the situation where it may have become impossible to recover.</t>
  </si>
  <si>
    <t>Two people from different departments assigned to a Programme team found a problem on a Friday afternoon that would mean systems would be unusable for the weekend when others in the team planned to work overtime to make up for time that had been lost earlier in the Programme.  Without being asked, they agreed between them to try to fix the problem, which they did, after staying until after midnight.  The rest of the team had a pleasant surprise, finding the problem fixed when they came in on Saturday.</t>
  </si>
  <si>
    <t>Needs of the team are important and reasonable requests will be met</t>
  </si>
  <si>
    <t xml:space="preserve">One group that provided technical support of test environments to other groups had a schedule of cover that allowed testing to be run from 8am to 8pm during the week.  A project that had run into difficulties causing delays needed to schedule additional testing and made use of the full period of cover, but could not schedule testing outside these hours or at the weekend, to give members of the group consistency of non-working hours.  There came a point when the end-date could not be met unless additional hours were scheduled in.  This was eventually achieved by seconding people from the project team into the support group, providing them with additional capacity, and with individuals who were prepared to work beyond the standard hours. </t>
  </si>
  <si>
    <t>A group that provided common services to project teams within a larger Programme which had become significantly delayed had developed their own set of standard documents to use as a means of liaising with the project teams.  Some individuals in this group had become significantly detached from the objectives of the Programme, and had started to focus on quality assurance of the documents coming from the project teams, rejecting those which did not comply with the standards, while at the same time amending standards to suit their own views of what would make for better documents.</t>
  </si>
  <si>
    <t>Notes:</t>
  </si>
  <si>
    <t>The above data is not saved, and its use complies with the requirements of the Data Protection Act</t>
  </si>
  <si>
    <t>The General case</t>
  </si>
  <si>
    <t>Based on average annual salary of £26,200 and UK average of 24 employees in the organisation (see sources below),</t>
  </si>
  <si>
    <t>Value Calculator</t>
  </si>
  <si>
    <t>RoI Calculator</t>
  </si>
  <si>
    <t>Details</t>
  </si>
  <si>
    <t>Value is driven by cost of investment and benefit of improvement.</t>
  </si>
  <si>
    <t>The Value Calculator lets you put a number to the benefit of improvement by saving costs.</t>
  </si>
  <si>
    <t>The first is the basic cost of each person; the second is your own assessment of the current quality of teamwork, based on how team members behave about the importance of the needs of the team versus their own needs.</t>
  </si>
  <si>
    <t>To help you determine the value of improving teamwork, there are two Calculators below.</t>
  </si>
  <si>
    <t>The Return on Investment (RoI) Calculator helps you to decide on the business case - either financial, or intangible benefits.</t>
  </si>
  <si>
    <t>The Calculators need your input of a few basic details, starting with two questions on your cost base.</t>
  </si>
  <si>
    <t>The Specifics</t>
  </si>
  <si>
    <r>
      <t xml:space="preserve">The likely value is dependent on the </t>
    </r>
    <r>
      <rPr>
        <b/>
        <sz val="11"/>
        <color theme="1"/>
        <rFont val="Calibri"/>
        <family val="2"/>
        <scheme val="minor"/>
      </rPr>
      <t>quality</t>
    </r>
    <r>
      <rPr>
        <sz val="11"/>
        <color theme="1"/>
        <rFont val="Calibri"/>
        <family val="2"/>
        <scheme val="minor"/>
      </rPr>
      <t xml:space="preserve"> of current teamwork, and the </t>
    </r>
    <r>
      <rPr>
        <b/>
        <sz val="11"/>
        <color theme="1"/>
        <rFont val="Calibri"/>
        <family val="2"/>
        <scheme val="minor"/>
      </rPr>
      <t>number of people</t>
    </r>
    <r>
      <rPr>
        <sz val="11"/>
        <color theme="1"/>
        <rFont val="Calibri"/>
        <family val="2"/>
        <scheme val="minor"/>
      </rPr>
      <t xml:space="preserve"> trained.</t>
    </r>
  </si>
  <si>
    <t>Based on the above fully-burdened cost, the annual value of improvement (average team) is:</t>
  </si>
  <si>
    <t>Do you want more details on the training?</t>
  </si>
  <si>
    <t>Yes</t>
  </si>
  <si>
    <t>No</t>
  </si>
  <si>
    <t>All numbers include VAT where appropriate - please factor in any saving if you can reclaim VAT</t>
  </si>
  <si>
    <t>(each year)</t>
  </si>
  <si>
    <t>(cost per person including salary, office rental, IT, utilities, etc)</t>
  </si>
  <si>
    <t>(Note that higher quality means less room for improvement, so less investment required to achieve this)</t>
  </si>
  <si>
    <t>http://www.bis.gov.uk/files/file52215.pdf</t>
  </si>
  <si>
    <t>For a study of employee engagement</t>
  </si>
  <si>
    <t>For data on average company size</t>
  </si>
  <si>
    <t>(If unsure, enter your assessment of the quality of Employee Engagement - they are related)</t>
  </si>
  <si>
    <t xml:space="preserve">To find out more, email: </t>
  </si>
  <si>
    <t>contact@mikemcewan.co.uk</t>
  </si>
  <si>
    <t xml:space="preserve">or visit: </t>
  </si>
  <si>
    <t xml:space="preserve">www.mikemcewan.co.uk </t>
  </si>
  <si>
    <t>Developing</t>
  </si>
  <si>
    <t>Under-performing</t>
  </si>
  <si>
    <t>Team Boosting &amp; Bonding</t>
  </si>
  <si>
    <t>Team Building &amp; Bonding</t>
  </si>
  <si>
    <t>Needs of the team are as important as individual needs</t>
  </si>
  <si>
    <t>Needs of the team are sometimes less important than individual needs</t>
  </si>
  <si>
    <t>Needs of the team are often less important than individual needs</t>
  </si>
  <si>
    <t>One project team within a larger IT Programme were doing their part of the development using leading-edge technologies, methods and tools, supported by on-site assistance from a third-party specialist consultancy, to enable the in-house team to develop their own skills - specifically, so that the individuals had up-to-date, marketable skills. This was agreed as consistent with the average project in achieving the right balance between the organisation's needs and the personal aspirations of the individuals.</t>
  </si>
  <si>
    <t>A number of technical infrastructure specialist groups established Service Level Agreements (SLA) for the response time to requests from other groups to do work on their behalf, generally measured in days (up to 15 business days).  The majority of these groups had ways to respond faster if required by priority projects.  A minority of groups had an alternative approach which was deemed by senior management to be reasonable - they required one month notice of any request which would require a response faster than the SLA.</t>
  </si>
  <si>
    <t>An IT Project that involved changes to existing old systems as well as building new components using new technology had a schedule constructed from individual contributions from the senior members of the team, who each assumed they would be assigned the elements which were new components (hence factored in extra time for them to learn), and more junior team members (some of whom had been trained in the new technology) would be assigned changes to existing systems. The project ran late with junior members frustrated at not being asked to use their existing skills, and senior members finding their estimates were under-stated, until project assignments were re=organised under new leadership.</t>
  </si>
  <si>
    <t>A project delivering changes to a system as part of a coordinated Release of new capabilities were asked to re-schedule their delivery to a month later, to suit a change in the overall Release date. Part of the project was resourced from an external 3rd party supplier to support a flexible resourcing model. The spend incurred on 3rd parties was processed in a way that meant there was a 2 month delay in getting detailed reports. When the reports came through, they showed an overrun of 40%, which turned out to be due to the 3rd party resources not being re-assigned to other tasks, and continuing to book time to the project, although there was no work to be done.</t>
  </si>
  <si>
    <t>(For reference, average UK salary alone is £26,200)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</si>
</sst>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2" x14ac:knownFonts="1">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sz val="14"/>
      <color theme="1"/>
      <name val="Calibri"/>
      <family val="2"/>
      <scheme val="minor"/>
    </font>
    <font>
      <sz val="16"/>
      <color theme="1"/>
      <name val="Calibri"/>
      <family val="2"/>
      <scheme val="minor"/>
    </font>
    <font>
      <i/>
      <sz val="11"/>
      <color theme="1"/>
      <name val="Calibri"/>
      <family val="2"/>
      <scheme val="minor"/>
    </font>
    <font>
      <b/>
      <sz val="14"/>
      <color theme="1"/>
      <name val="Calibri"/>
      <family val="2"/>
      <scheme val="minor"/>
    </font>
    <font>
      <sz val="18"/>
      <color theme="1"/>
      <name val="Calibri"/>
      <family val="2"/>
      <scheme val="minor"/>
    </font>
    <font>
      <sz val="11"/>
      <name val="Calibri"/>
      <family val="2"/>
      <scheme val="minor"/>
    </font>
    <font>
      <b/>
      <sz val="11"/>
      <name val="Calibri"/>
      <family val="2"/>
      <scheme val="minor"/>
    </font>
    <font>
      <sz val="10"/>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67">
    <xf numFmtId="0" fontId="0" fillId="0" borderId="0" xfId="0"/>
    <xf numFmtId="0" fontId="0" fillId="0" borderId="0" xfId="0" applyProtection="1">
      <protection hidden="1"/>
    </xf>
    <xf numFmtId="164" fontId="0" fillId="0" borderId="0" xfId="0" applyNumberFormat="1" applyProtection="1">
      <protection hidden="1"/>
    </xf>
    <xf numFmtId="9" fontId="0" fillId="0" borderId="0" xfId="0" applyNumberFormat="1" applyProtection="1">
      <protection hidden="1"/>
    </xf>
    <xf numFmtId="165" fontId="0" fillId="0" borderId="0" xfId="0" applyNumberFormat="1" applyProtection="1">
      <protection hidden="1"/>
    </xf>
    <xf numFmtId="0" fontId="3" fillId="0" borderId="0" xfId="0" applyFont="1"/>
    <xf numFmtId="0" fontId="1" fillId="0" borderId="0" xfId="0" applyFont="1"/>
    <xf numFmtId="0" fontId="0" fillId="0" borderId="0" xfId="0" applyAlignment="1">
      <alignment vertical="top" wrapText="1"/>
    </xf>
    <xf numFmtId="0" fontId="1" fillId="0" borderId="0" xfId="0" applyFont="1" applyAlignment="1">
      <alignment vertical="top"/>
    </xf>
    <xf numFmtId="0" fontId="7" fillId="0" borderId="0" xfId="0" applyFont="1"/>
    <xf numFmtId="0" fontId="0" fillId="0" borderId="8" xfId="0" applyBorder="1" applyProtection="1">
      <protection hidden="1"/>
    </xf>
    <xf numFmtId="164" fontId="10" fillId="2" borderId="1" xfId="0" applyNumberFormat="1" applyFont="1" applyFill="1" applyBorder="1" applyProtection="1">
      <protection locked="0"/>
    </xf>
    <xf numFmtId="0" fontId="10" fillId="2" borderId="1" xfId="0" applyNumberFormat="1" applyFont="1" applyFill="1" applyBorder="1" applyProtection="1">
      <protection locked="0"/>
    </xf>
    <xf numFmtId="0" fontId="0" fillId="0" borderId="5" xfId="0" applyBorder="1" applyProtection="1">
      <protection hidden="1"/>
    </xf>
    <xf numFmtId="0" fontId="0" fillId="0" borderId="0" xfId="0" applyBorder="1" applyProtection="1">
      <protection hidden="1"/>
    </xf>
    <xf numFmtId="0" fontId="3" fillId="0" borderId="5" xfId="0" applyFont="1" applyBorder="1" applyProtection="1">
      <protection hidden="1"/>
    </xf>
    <xf numFmtId="0" fontId="6" fillId="0" borderId="0" xfId="0" applyFont="1" applyBorder="1" applyProtection="1">
      <protection hidden="1"/>
    </xf>
    <xf numFmtId="0" fontId="0" fillId="0" borderId="6" xfId="0" applyBorder="1" applyProtection="1">
      <protection hidden="1"/>
    </xf>
    <xf numFmtId="0" fontId="6" fillId="0" borderId="5" xfId="0" applyFont="1" applyBorder="1" applyProtection="1">
      <protection hidden="1"/>
    </xf>
    <xf numFmtId="164" fontId="0" fillId="0" borderId="0" xfId="0" applyNumberFormat="1" applyBorder="1" applyProtection="1">
      <protection hidden="1"/>
    </xf>
    <xf numFmtId="0" fontId="0" fillId="0" borderId="7" xfId="0" applyBorder="1" applyProtection="1">
      <protection hidden="1"/>
    </xf>
    <xf numFmtId="0" fontId="0" fillId="0" borderId="9" xfId="0" applyBorder="1" applyProtection="1">
      <protection hidden="1"/>
    </xf>
    <xf numFmtId="164" fontId="0" fillId="3" borderId="0" xfId="0" applyNumberFormat="1" applyFill="1"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164" fontId="1" fillId="0" borderId="0" xfId="0" applyNumberFormat="1" applyFont="1" applyFill="1" applyBorder="1" applyAlignment="1" applyProtection="1">
      <alignment horizontal="left"/>
      <protection hidden="1"/>
    </xf>
    <xf numFmtId="0" fontId="1" fillId="0" borderId="0" xfId="0" applyFont="1" applyBorder="1" applyProtection="1">
      <protection hidden="1"/>
    </xf>
    <xf numFmtId="0" fontId="5" fillId="0" borderId="0" xfId="0" applyFont="1" applyProtection="1">
      <protection hidden="1"/>
    </xf>
    <xf numFmtId="0" fontId="8" fillId="0" borderId="0" xfId="0" applyFont="1" applyProtection="1">
      <protection hidden="1"/>
    </xf>
    <xf numFmtId="0" fontId="4" fillId="0" borderId="0" xfId="0" applyFont="1" applyProtection="1">
      <protection hidden="1"/>
    </xf>
    <xf numFmtId="0" fontId="0" fillId="0" borderId="3" xfId="0" applyBorder="1" applyProtection="1">
      <protection hidden="1"/>
    </xf>
    <xf numFmtId="0" fontId="0" fillId="0" borderId="4" xfId="0" applyBorder="1" applyProtection="1">
      <protection hidden="1"/>
    </xf>
    <xf numFmtId="0" fontId="9" fillId="2" borderId="5" xfId="0" applyFont="1" applyFill="1" applyBorder="1" applyProtection="1">
      <protection hidden="1"/>
    </xf>
    <xf numFmtId="0" fontId="9" fillId="2" borderId="0" xfId="0" applyFont="1" applyFill="1" applyBorder="1" applyProtection="1">
      <protection hidden="1"/>
    </xf>
    <xf numFmtId="0" fontId="0" fillId="0" borderId="0" xfId="0" applyFill="1" applyBorder="1" applyAlignment="1" applyProtection="1">
      <alignment horizontal="left"/>
      <protection hidden="1"/>
    </xf>
    <xf numFmtId="0" fontId="9" fillId="5" borderId="5" xfId="0" applyFont="1" applyFill="1" applyBorder="1" applyProtection="1">
      <protection hidden="1"/>
    </xf>
    <xf numFmtId="0" fontId="9" fillId="5" borderId="0" xfId="0" applyFont="1" applyFill="1" applyBorder="1" applyProtection="1">
      <protection hidden="1"/>
    </xf>
    <xf numFmtId="0" fontId="0" fillId="0" borderId="0" xfId="0" applyAlignment="1" applyProtection="1">
      <alignment vertical="top"/>
      <protection hidden="1"/>
    </xf>
    <xf numFmtId="0" fontId="0" fillId="0" borderId="0" xfId="0" applyAlignment="1" applyProtection="1">
      <alignment horizontal="right" vertical="top"/>
      <protection hidden="1"/>
    </xf>
    <xf numFmtId="0" fontId="7" fillId="0" borderId="2" xfId="0" applyFont="1" applyBorder="1" applyProtection="1">
      <protection hidden="1"/>
    </xf>
    <xf numFmtId="0" fontId="9" fillId="5" borderId="0" xfId="0" applyFont="1" applyFill="1" applyBorder="1" applyAlignment="1" applyProtection="1">
      <alignment horizontal="right"/>
      <protection locked="0"/>
    </xf>
    <xf numFmtId="0" fontId="0" fillId="0" borderId="10" xfId="0" applyBorder="1" applyProtection="1">
      <protection hidden="1"/>
    </xf>
    <xf numFmtId="165" fontId="1" fillId="4" borderId="0" xfId="0" applyNumberFormat="1" applyFont="1" applyFill="1" applyBorder="1" applyProtection="1">
      <protection hidden="1"/>
    </xf>
    <xf numFmtId="0" fontId="1" fillId="0" borderId="5" xfId="0" applyFont="1" applyBorder="1" applyProtection="1">
      <protection hidden="1"/>
    </xf>
    <xf numFmtId="165" fontId="1" fillId="0" borderId="8" xfId="0" applyNumberFormat="1" applyFont="1" applyFill="1" applyBorder="1" applyProtection="1">
      <protection hidden="1"/>
    </xf>
    <xf numFmtId="0" fontId="11" fillId="0" borderId="0" xfId="0" applyFont="1" applyBorder="1" applyProtection="1">
      <protection hidden="1"/>
    </xf>
    <xf numFmtId="0" fontId="11" fillId="0" borderId="0" xfId="0" applyFont="1" applyProtection="1">
      <protection hidden="1"/>
    </xf>
    <xf numFmtId="0" fontId="0" fillId="0" borderId="0" xfId="0" applyAlignment="1" applyProtection="1">
      <alignment horizontal="right"/>
      <protection hidden="1"/>
    </xf>
    <xf numFmtId="0" fontId="0" fillId="0" borderId="0" xfId="0" applyAlignment="1" applyProtection="1">
      <alignment horizontal="right" vertical="top" wrapText="1"/>
      <protection hidden="1"/>
    </xf>
    <xf numFmtId="0" fontId="0" fillId="0" borderId="0" xfId="0" applyAlignment="1" applyProtection="1">
      <alignment vertical="top" wrapText="1"/>
      <protection hidden="1"/>
    </xf>
    <xf numFmtId="0" fontId="0" fillId="0" borderId="0" xfId="0" applyAlignment="1" applyProtection="1">
      <alignment textRotation="90"/>
      <protection hidden="1"/>
    </xf>
    <xf numFmtId="0" fontId="0" fillId="0" borderId="0" xfId="0" applyAlignment="1" applyProtection="1">
      <protection hidden="1"/>
    </xf>
    <xf numFmtId="164" fontId="0" fillId="0" borderId="0" xfId="0" applyNumberFormat="1" applyAlignment="1" applyProtection="1">
      <alignment horizontal="left"/>
      <protection hidden="1"/>
    </xf>
    <xf numFmtId="0" fontId="0" fillId="0" borderId="0" xfId="0" applyAlignment="1" applyProtection="1">
      <alignment horizontal="left"/>
      <protection hidden="1"/>
    </xf>
    <xf numFmtId="164" fontId="1" fillId="0" borderId="0" xfId="0" applyNumberFormat="1" applyFont="1" applyAlignment="1" applyProtection="1">
      <alignment horizontal="left"/>
      <protection hidden="1"/>
    </xf>
    <xf numFmtId="164" fontId="1" fillId="3" borderId="8" xfId="0" applyNumberFormat="1" applyFont="1" applyFill="1" applyBorder="1" applyAlignment="1" applyProtection="1">
      <alignment horizontal="left"/>
      <protection hidden="1"/>
    </xf>
    <xf numFmtId="0" fontId="0" fillId="3" borderId="8" xfId="0" applyFill="1" applyBorder="1" applyAlignment="1" applyProtection="1">
      <alignment horizontal="left"/>
      <protection hidden="1"/>
    </xf>
    <xf numFmtId="164" fontId="1"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left"/>
      <protection hidden="1"/>
    </xf>
    <xf numFmtId="0" fontId="10" fillId="2" borderId="0" xfId="0" applyFont="1" applyFill="1" applyBorder="1" applyAlignment="1" applyProtection="1">
      <alignment horizontal="left"/>
      <protection locked="0"/>
    </xf>
    <xf numFmtId="0" fontId="0" fillId="0" borderId="0" xfId="0" applyAlignment="1" applyProtection="1">
      <alignment horizontal="left"/>
      <protection locked="0"/>
    </xf>
    <xf numFmtId="164" fontId="0" fillId="3" borderId="0" xfId="0" applyNumberFormat="1" applyFill="1" applyBorder="1" applyAlignment="1" applyProtection="1">
      <alignment horizontal="left"/>
      <protection hidden="1"/>
    </xf>
    <xf numFmtId="0" fontId="2" fillId="0" borderId="0" xfId="1" applyAlignment="1" applyProtection="1">
      <protection locked="0"/>
    </xf>
    <xf numFmtId="0" fontId="0" fillId="0" borderId="0" xfId="0" applyAlignment="1" applyProtection="1">
      <protection locked="0"/>
    </xf>
    <xf numFmtId="0" fontId="2" fillId="0" borderId="3" xfId="1" applyBorder="1" applyAlignment="1" applyProtection="1">
      <protection locked="0"/>
    </xf>
    <xf numFmtId="0" fontId="0" fillId="0" borderId="3" xfId="0" applyBorder="1" applyAlignment="1" applyProtection="1">
      <protection locked="0"/>
    </xf>
    <xf numFmtId="0" fontId="0" fillId="0" borderId="0" xfId="0" applyAlignment="1" applyProtection="1">
      <alignment wrapText="1"/>
      <protection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Relative Importance </a:t>
            </a:r>
          </a:p>
        </c:rich>
      </c:tx>
      <c:layout/>
      <c:overlay val="0"/>
    </c:title>
    <c:autoTitleDeleted val="0"/>
    <c:plotArea>
      <c:layout/>
      <c:lineChart>
        <c:grouping val="standard"/>
        <c:varyColors val="0"/>
        <c:ser>
          <c:idx val="0"/>
          <c:order val="0"/>
          <c:tx>
            <c:strRef>
              <c:f>'Publish Web Page'!$B$79</c:f>
              <c:strCache>
                <c:ptCount val="1"/>
                <c:pt idx="0">
                  <c:v>Needs of the individual</c:v>
                </c:pt>
              </c:strCache>
            </c:strRef>
          </c:tx>
          <c:cat>
            <c:numRef>
              <c:f>'Publish Web Page'!$C$78:$L$78</c:f>
              <c:numCache>
                <c:formatCode>0%</c:formatCode>
                <c:ptCount val="10"/>
                <c:pt idx="0">
                  <c:v>-1.66533453693773E-16</c:v>
                </c:pt>
                <c:pt idx="1">
                  <c:v>0.111111111111111</c:v>
                </c:pt>
                <c:pt idx="2">
                  <c:v>0.222222222222222</c:v>
                </c:pt>
                <c:pt idx="3">
                  <c:v>0.333333333333333</c:v>
                </c:pt>
                <c:pt idx="4">
                  <c:v>0.444444444444444</c:v>
                </c:pt>
                <c:pt idx="5">
                  <c:v>0.555555555555555</c:v>
                </c:pt>
                <c:pt idx="6">
                  <c:v>0.666666666666666</c:v>
                </c:pt>
                <c:pt idx="7">
                  <c:v>0.777777777777778</c:v>
                </c:pt>
                <c:pt idx="8">
                  <c:v>0.888888888888889</c:v>
                </c:pt>
                <c:pt idx="9">
                  <c:v>1.0</c:v>
                </c:pt>
              </c:numCache>
            </c:numRef>
          </c:cat>
          <c:val>
            <c:numRef>
              <c:f>'Publish Web Page'!$C$79:$L$79</c:f>
              <c:numCache>
                <c:formatCode>0%</c:formatCode>
                <c:ptCount val="10"/>
                <c:pt idx="0">
                  <c:v>1.0</c:v>
                </c:pt>
                <c:pt idx="1">
                  <c:v>0.888888888888889</c:v>
                </c:pt>
                <c:pt idx="2">
                  <c:v>0.777777777777778</c:v>
                </c:pt>
                <c:pt idx="3">
                  <c:v>0.666666666666666</c:v>
                </c:pt>
                <c:pt idx="4">
                  <c:v>0.555555555555555</c:v>
                </c:pt>
                <c:pt idx="5">
                  <c:v>0.444444444444444</c:v>
                </c:pt>
                <c:pt idx="6">
                  <c:v>0.333333333333333</c:v>
                </c:pt>
                <c:pt idx="7">
                  <c:v>0.222222222222222</c:v>
                </c:pt>
                <c:pt idx="8">
                  <c:v>0.111111111111111</c:v>
                </c:pt>
                <c:pt idx="9">
                  <c:v>-1.66533453693773E-16</c:v>
                </c:pt>
              </c:numCache>
            </c:numRef>
          </c:val>
          <c:smooth val="0"/>
        </c:ser>
        <c:dLbls>
          <c:showLegendKey val="0"/>
          <c:showVal val="0"/>
          <c:showCatName val="0"/>
          <c:showSerName val="0"/>
          <c:showPercent val="0"/>
          <c:showBubbleSize val="0"/>
        </c:dLbls>
        <c:marker val="1"/>
        <c:smooth val="0"/>
        <c:axId val="2102030728"/>
        <c:axId val="2102034120"/>
      </c:lineChart>
      <c:catAx>
        <c:axId val="2102030728"/>
        <c:scaling>
          <c:orientation val="minMax"/>
        </c:scaling>
        <c:delete val="0"/>
        <c:axPos val="b"/>
        <c:numFmt formatCode="0%" sourceLinked="0"/>
        <c:majorTickMark val="out"/>
        <c:minorTickMark val="none"/>
        <c:tickLblPos val="nextTo"/>
        <c:crossAx val="2102034120"/>
        <c:crosses val="autoZero"/>
        <c:auto val="1"/>
        <c:lblAlgn val="ctr"/>
        <c:lblOffset val="100"/>
        <c:noMultiLvlLbl val="0"/>
      </c:catAx>
      <c:valAx>
        <c:axId val="2102034120"/>
        <c:scaling>
          <c:orientation val="minMax"/>
        </c:scaling>
        <c:delete val="0"/>
        <c:axPos val="l"/>
        <c:majorGridlines/>
        <c:numFmt formatCode="0%" sourceLinked="1"/>
        <c:majorTickMark val="out"/>
        <c:minorTickMark val="none"/>
        <c:tickLblPos val="nextTo"/>
        <c:crossAx val="2102030728"/>
        <c:crosses val="autoZero"/>
        <c:crossBetween val="between"/>
      </c:valAx>
    </c:plotArea>
    <c:plotVisOnly val="1"/>
    <c:dispBlanksAs val="gap"/>
    <c:showDLblsOverMax val="0"/>
  </c:chart>
  <c:printSettings>
    <c:headerFooter/>
    <c:pageMargins b="0.750000000000003" l="0.700000000000001" r="0.700000000000001"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28575</xdr:colOff>
      <xdr:row>50</xdr:row>
      <xdr:rowOff>47625</xdr:rowOff>
    </xdr:from>
    <xdr:to>
      <xdr:col>9</xdr:col>
      <xdr:colOff>333375</xdr:colOff>
      <xdr:row>64</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is.gov.uk/files/file52215.pdf" TargetMode="External"/><Relationship Id="rId4" Type="http://schemas.openxmlformats.org/officeDocument/2006/relationships/hyperlink" Target="mailto:contact@mikemcewan.co.uk" TargetMode="External"/><Relationship Id="rId5" Type="http://schemas.openxmlformats.org/officeDocument/2006/relationships/hyperlink" Target="http://www.mikemcewan.co.uk/" TargetMode="External"/><Relationship Id="rId6" Type="http://schemas.openxmlformats.org/officeDocument/2006/relationships/drawing" Target="../drawings/drawing1.xml"/><Relationship Id="rId1" Type="http://schemas.openxmlformats.org/officeDocument/2006/relationships/hyperlink" Target="http://www.ons.gov.uk/ons/rel/ashe/annual-survey-of-hours-and-earnings/ashe-results-2011/ashe-statistical-bulletin-2011.html" TargetMode="External"/><Relationship Id="rId2" Type="http://schemas.openxmlformats.org/officeDocument/2006/relationships/hyperlink" Target="http://www.bis.gov.uk/files/file325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0"/>
  <sheetViews>
    <sheetView tabSelected="1" topLeftCell="A2" workbookViewId="0">
      <selection activeCell="F20" sqref="F20"/>
    </sheetView>
  </sheetViews>
  <sheetFormatPr baseColWidth="10" defaultColWidth="8.83203125" defaultRowHeight="14" x14ac:dyDescent="0"/>
  <cols>
    <col min="1" max="1" width="5.5" style="1" customWidth="1"/>
    <col min="2" max="2" width="8.83203125" style="1"/>
    <col min="3" max="3" width="10.6640625" style="1" customWidth="1"/>
    <col min="4" max="4" width="20.5" style="1" bestFit="1" customWidth="1"/>
    <col min="5" max="5" width="9.6640625" style="1" customWidth="1"/>
    <col min="6" max="6" width="14.5" style="1" customWidth="1"/>
    <col min="7" max="7" width="11.83203125" style="1" customWidth="1"/>
    <col min="8" max="8" width="8.83203125" style="1"/>
    <col min="9" max="9" width="10.5" style="1" customWidth="1"/>
    <col min="10" max="16384" width="8.83203125" style="1"/>
  </cols>
  <sheetData>
    <row r="1" spans="1:12" ht="20">
      <c r="A1" s="27" t="s">
        <v>13</v>
      </c>
    </row>
    <row r="2" spans="1:12">
      <c r="B2" s="66" t="s">
        <v>63</v>
      </c>
      <c r="C2" s="66"/>
      <c r="D2" s="66"/>
      <c r="E2" s="66"/>
      <c r="F2" s="66"/>
      <c r="G2" s="66"/>
      <c r="H2" s="66"/>
      <c r="I2" s="66"/>
      <c r="J2" s="66"/>
      <c r="K2" s="66"/>
      <c r="L2" s="66"/>
    </row>
    <row r="3" spans="1:12">
      <c r="B3" s="51" t="s">
        <v>66</v>
      </c>
      <c r="C3" s="51"/>
      <c r="D3" s="51"/>
      <c r="E3" s="51"/>
      <c r="F3" s="51"/>
      <c r="G3" s="51"/>
      <c r="H3" s="51"/>
      <c r="I3" s="51"/>
      <c r="J3" s="51"/>
      <c r="K3" s="51"/>
      <c r="L3" s="51"/>
    </row>
    <row r="4" spans="1:12">
      <c r="B4" s="51" t="s">
        <v>64</v>
      </c>
      <c r="C4" s="51"/>
      <c r="D4" s="51"/>
      <c r="E4" s="51"/>
      <c r="F4" s="51"/>
      <c r="G4" s="51"/>
      <c r="H4" s="51"/>
      <c r="I4" s="51"/>
      <c r="J4" s="51"/>
      <c r="K4" s="51"/>
      <c r="L4" s="51"/>
    </row>
    <row r="5" spans="1:12">
      <c r="B5" s="66" t="s">
        <v>67</v>
      </c>
      <c r="C5" s="66"/>
      <c r="D5" s="66"/>
      <c r="E5" s="66"/>
      <c r="F5" s="66"/>
      <c r="G5" s="66"/>
      <c r="H5" s="66"/>
      <c r="I5" s="66"/>
      <c r="J5" s="66"/>
      <c r="K5" s="66"/>
      <c r="L5" s="66"/>
    </row>
    <row r="6" spans="1:12">
      <c r="B6" s="51" t="s">
        <v>68</v>
      </c>
      <c r="C6" s="51"/>
      <c r="D6" s="51"/>
      <c r="E6" s="51"/>
      <c r="F6" s="51"/>
      <c r="G6" s="51"/>
      <c r="H6" s="51"/>
      <c r="I6" s="51"/>
      <c r="J6" s="51"/>
      <c r="K6" s="51"/>
      <c r="L6" s="51"/>
    </row>
    <row r="7" spans="1:12" ht="30" customHeight="1">
      <c r="B7" s="66" t="s">
        <v>65</v>
      </c>
      <c r="C7" s="66"/>
      <c r="D7" s="66"/>
      <c r="E7" s="66"/>
      <c r="F7" s="66"/>
      <c r="G7" s="66"/>
      <c r="H7" s="66"/>
      <c r="I7" s="66"/>
      <c r="J7" s="66"/>
      <c r="K7" s="66"/>
      <c r="L7" s="66"/>
    </row>
    <row r="8" spans="1:12">
      <c r="C8" s="46" t="s">
        <v>78</v>
      </c>
    </row>
    <row r="9" spans="1:12" ht="23" hidden="1">
      <c r="A9" s="28" t="s">
        <v>58</v>
      </c>
    </row>
    <row r="10" spans="1:12" ht="18" hidden="1">
      <c r="B10" s="29" t="s">
        <v>18</v>
      </c>
    </row>
    <row r="11" spans="1:12" hidden="1"/>
    <row r="12" spans="1:12" hidden="1">
      <c r="B12" s="1" t="s">
        <v>59</v>
      </c>
    </row>
    <row r="13" spans="1:12" hidden="1">
      <c r="B13" s="1" t="s">
        <v>17</v>
      </c>
      <c r="E13" s="54">
        <f>26200*24*C85</f>
        <v>21499.396500495212</v>
      </c>
      <c r="F13" s="51"/>
      <c r="G13" s="51"/>
    </row>
    <row r="14" spans="1:12" hidden="1">
      <c r="B14" s="1" t="s">
        <v>19</v>
      </c>
    </row>
    <row r="15" spans="1:12" hidden="1">
      <c r="B15" s="1" t="s">
        <v>22</v>
      </c>
      <c r="H15" s="52">
        <f>420*5*52</f>
        <v>109200</v>
      </c>
      <c r="I15" s="53"/>
      <c r="J15" s="53"/>
    </row>
    <row r="16" spans="1:12" hidden="1">
      <c r="B16" s="1" t="s">
        <v>23</v>
      </c>
      <c r="F16" s="54">
        <f>H15*24*C85</f>
        <v>89608.171673819743</v>
      </c>
      <c r="G16" s="53"/>
    </row>
    <row r="17" spans="1:12" ht="23">
      <c r="A17" s="28" t="s">
        <v>69</v>
      </c>
    </row>
    <row r="18" spans="1:12" ht="18">
      <c r="B18" s="29" t="s">
        <v>20</v>
      </c>
    </row>
    <row r="19" spans="1:12" ht="18">
      <c r="B19" s="39" t="s">
        <v>60</v>
      </c>
      <c r="C19" s="30"/>
      <c r="D19" s="30"/>
      <c r="E19" s="30"/>
      <c r="F19" s="30"/>
      <c r="G19" s="30"/>
      <c r="H19" s="30"/>
      <c r="I19" s="30"/>
      <c r="J19" s="30"/>
      <c r="K19" s="30"/>
      <c r="L19" s="31"/>
    </row>
    <row r="20" spans="1:12">
      <c r="B20" s="32" t="s">
        <v>24</v>
      </c>
      <c r="C20" s="33"/>
      <c r="D20" s="33"/>
      <c r="E20" s="33"/>
      <c r="F20" s="11">
        <v>64190</v>
      </c>
      <c r="G20" s="14" t="s">
        <v>77</v>
      </c>
      <c r="H20" s="14"/>
      <c r="I20" s="14"/>
      <c r="J20" s="14"/>
      <c r="K20" s="14"/>
      <c r="L20" s="17"/>
    </row>
    <row r="21" spans="1:12">
      <c r="B21" s="32" t="s">
        <v>21</v>
      </c>
      <c r="C21" s="33"/>
      <c r="D21" s="33"/>
      <c r="E21" s="33"/>
      <c r="F21" s="12">
        <v>24</v>
      </c>
      <c r="G21" s="14"/>
      <c r="H21" s="45" t="s">
        <v>98</v>
      </c>
      <c r="I21" s="14"/>
      <c r="J21" s="14"/>
      <c r="K21" s="14"/>
      <c r="L21" s="17"/>
    </row>
    <row r="22" spans="1:12">
      <c r="B22" s="20" t="s">
        <v>71</v>
      </c>
      <c r="C22" s="10"/>
      <c r="D22" s="10"/>
      <c r="E22" s="10"/>
      <c r="F22" s="10"/>
      <c r="G22" s="10"/>
      <c r="H22" s="10"/>
      <c r="I22" s="55">
        <f>C86*F20*F21</f>
        <v>175578.40475404423</v>
      </c>
      <c r="J22" s="56"/>
      <c r="K22" s="10"/>
      <c r="L22" s="21"/>
    </row>
    <row r="23" spans="1:12">
      <c r="B23" s="41"/>
      <c r="C23" s="14"/>
      <c r="D23" s="14"/>
      <c r="E23" s="14"/>
      <c r="F23" s="14"/>
      <c r="G23" s="14"/>
      <c r="H23" s="14"/>
      <c r="I23" s="25"/>
      <c r="J23" s="34"/>
      <c r="K23" s="14"/>
      <c r="L23" s="14"/>
    </row>
    <row r="24" spans="1:12" ht="18">
      <c r="B24" s="39" t="s">
        <v>61</v>
      </c>
      <c r="C24" s="30"/>
      <c r="D24" s="30"/>
      <c r="E24" s="30"/>
      <c r="F24" s="30"/>
      <c r="G24" s="30"/>
      <c r="H24" s="30"/>
      <c r="I24" s="31"/>
      <c r="J24" s="2"/>
    </row>
    <row r="25" spans="1:12">
      <c r="B25" s="13" t="s">
        <v>70</v>
      </c>
      <c r="C25" s="14"/>
      <c r="D25" s="14"/>
      <c r="E25" s="14"/>
      <c r="F25" s="14"/>
      <c r="G25" s="14"/>
      <c r="H25" s="14"/>
      <c r="I25" s="17"/>
      <c r="J25" s="19"/>
      <c r="K25" s="14"/>
      <c r="L25" s="14"/>
    </row>
    <row r="26" spans="1:12">
      <c r="B26" s="13" t="s">
        <v>25</v>
      </c>
      <c r="C26" s="14"/>
      <c r="D26" s="14"/>
      <c r="E26" s="14"/>
      <c r="F26" s="14"/>
      <c r="G26" s="14"/>
      <c r="H26" s="14"/>
      <c r="I26" s="17"/>
      <c r="J26" s="19"/>
      <c r="K26" s="14"/>
      <c r="L26" s="14"/>
    </row>
    <row r="27" spans="1:12">
      <c r="B27" s="32" t="s">
        <v>26</v>
      </c>
      <c r="C27" s="33"/>
      <c r="D27" s="33"/>
      <c r="E27" s="33"/>
      <c r="F27" s="59" t="s">
        <v>0</v>
      </c>
      <c r="G27" s="60"/>
      <c r="H27" s="14"/>
      <c r="I27" s="17"/>
      <c r="J27" s="19"/>
      <c r="K27" s="14"/>
      <c r="L27" s="14"/>
    </row>
    <row r="28" spans="1:12">
      <c r="B28" s="13"/>
      <c r="C28" s="45" t="s">
        <v>82</v>
      </c>
      <c r="D28" s="14"/>
      <c r="E28" s="14"/>
      <c r="F28" s="14"/>
      <c r="G28" s="14"/>
      <c r="H28" s="14"/>
      <c r="I28" s="17"/>
      <c r="J28" s="19"/>
      <c r="K28" s="14"/>
      <c r="L28" s="14"/>
    </row>
    <row r="29" spans="1:12">
      <c r="B29" s="13" t="s">
        <v>12</v>
      </c>
      <c r="C29" s="14"/>
      <c r="D29" s="14"/>
      <c r="E29" s="14"/>
      <c r="F29" s="57">
        <f>VLOOKUP(F27,B82:D89,2,FALSE)*F20*F21</f>
        <v>175578.40475404423</v>
      </c>
      <c r="G29" s="58"/>
      <c r="H29" s="14" t="s">
        <v>76</v>
      </c>
      <c r="I29" s="17"/>
      <c r="J29" s="19"/>
      <c r="K29" s="14"/>
      <c r="L29" s="14"/>
    </row>
    <row r="30" spans="1:12">
      <c r="B30" s="13" t="s">
        <v>72</v>
      </c>
      <c r="C30" s="14"/>
      <c r="D30" s="14"/>
      <c r="E30" s="12"/>
      <c r="F30" s="14" t="str">
        <f>IF(More_details=Yes,"      Thank you - see below for more",IF(More_details=No,"      Thank you for your interest",""))</f>
        <v/>
      </c>
      <c r="G30" s="14"/>
      <c r="H30" s="14"/>
      <c r="I30" s="17"/>
      <c r="J30" s="19"/>
      <c r="K30" s="14"/>
      <c r="L30" s="14"/>
    </row>
    <row r="31" spans="1:12" ht="15">
      <c r="B31" s="15" t="str">
        <f>IF(More_details=Yes,"To find out more and calculate the Return on Investment (ROI) please enter:","")</f>
        <v/>
      </c>
      <c r="C31" s="14"/>
      <c r="D31" s="14"/>
      <c r="E31" s="14"/>
      <c r="F31" s="14"/>
      <c r="G31" s="14"/>
      <c r="H31" s="14"/>
      <c r="I31" s="17"/>
      <c r="J31" s="19"/>
      <c r="K31" s="14"/>
      <c r="L31" s="14"/>
    </row>
    <row r="32" spans="1:12">
      <c r="B32" s="35" t="str">
        <f>IF(More_details=Yes,"People to be trained:","")</f>
        <v/>
      </c>
      <c r="C32" s="36"/>
      <c r="D32" s="40">
        <f>IF(More_details=Yes,6,0)</f>
        <v>0</v>
      </c>
      <c r="E32" s="47"/>
      <c r="F32" s="47"/>
      <c r="G32" s="14"/>
      <c r="H32" s="14"/>
      <c r="I32" s="17"/>
      <c r="J32" s="14"/>
      <c r="K32" s="14"/>
      <c r="L32" s="14"/>
    </row>
    <row r="33" spans="1:13">
      <c r="B33" s="13" t="str">
        <f>IF(More_details=Yes,IF(D32&gt;0,"The recommended training method is:",""),"")</f>
        <v/>
      </c>
      <c r="C33" s="14"/>
      <c r="D33" s="14"/>
      <c r="E33" s="14"/>
      <c r="F33" s="16" t="str">
        <f>IF(More_details=Yes,VLOOKUP(F27,B82:D89,3,FALSE),"")</f>
        <v/>
      </c>
      <c r="G33" s="14"/>
      <c r="H33" s="14"/>
      <c r="I33" s="17"/>
      <c r="J33" s="14"/>
      <c r="K33" s="14"/>
      <c r="L33" s="14"/>
    </row>
    <row r="34" spans="1:13">
      <c r="B34" s="13" t="str">
        <f>IF(More_details=Yes,"For the number being trained, improvement value is:","")</f>
        <v/>
      </c>
      <c r="C34" s="14"/>
      <c r="D34" s="14"/>
      <c r="E34" s="14"/>
      <c r="F34" s="57" t="str">
        <f>IF(More_details=Yes,ROUND(F29*D32/F21,0),"")</f>
        <v/>
      </c>
      <c r="G34" s="58"/>
      <c r="H34" s="14" t="str">
        <f>IF(More_details=Yes,"(each year)","")</f>
        <v/>
      </c>
      <c r="I34" s="17"/>
      <c r="J34" s="14"/>
      <c r="K34" s="14"/>
      <c r="L34" s="14"/>
    </row>
    <row r="35" spans="1:13">
      <c r="B35" s="18" t="str">
        <f>IF(More_details=Yes,"For "&amp;F33&amp;(IF(F33=D82," specific methods to enhance performance result in improvement at a training cost of £"&amp;D32*E82," the training programme cost is £"&amp;D32*VLOOKUP(F27,B82:E89,4,FALSE))),"")</f>
        <v/>
      </c>
      <c r="C35" s="14"/>
      <c r="D35" s="14"/>
      <c r="E35" s="14"/>
      <c r="F35" s="14"/>
      <c r="G35" s="14"/>
      <c r="H35" s="14"/>
      <c r="I35" s="17"/>
      <c r="J35" s="14"/>
      <c r="K35" s="14"/>
      <c r="L35" s="14"/>
    </row>
    <row r="36" spans="1:13">
      <c r="B36" s="13" t="str">
        <f>IF(More_details=Yes,"Including the cost of staff attendance, total investment:","")</f>
        <v/>
      </c>
      <c r="C36" s="14"/>
      <c r="D36" s="14"/>
      <c r="E36" s="14"/>
      <c r="F36" s="61" t="str">
        <f>IF(More_details=Yes,ROUND((IF(F27=B82,F20/(52*5*7),F20/(52*5))+VLOOKUP(F27,B82:E89,4,FALSE))*D32,0),"")</f>
        <v/>
      </c>
      <c r="G36" s="58"/>
      <c r="H36" s="14"/>
      <c r="I36" s="17"/>
      <c r="J36" s="14"/>
      <c r="K36" s="14"/>
      <c r="L36" s="14"/>
    </row>
    <row r="37" spans="1:13">
      <c r="B37" s="13" t="str">
        <f>IF(More_details=Yes,"Benefit to your organisation:","")</f>
        <v/>
      </c>
      <c r="C37" s="14"/>
      <c r="D37" s="14"/>
      <c r="E37" s="22" t="str">
        <f>IF(More_details=Yes,IF(F36=F34,F34,IF(F36&gt;F34,F34-MOD(F36, F34),F34-F36)),"")</f>
        <v/>
      </c>
      <c r="F37" s="14" t="str">
        <f>IF(More_details=Yes,IF(F36=F34," each year after 12 months",(IF(F36&gt;F34," after "&amp;FLOOR(F36/F34,1)&amp;" year"&amp;IF(FLOOR(F36/F34,1)=1,"","s")," within 12 months"))&amp;" then £"&amp;F34&amp;" each year"),"")</f>
        <v/>
      </c>
      <c r="G37" s="19"/>
      <c r="H37" s="14"/>
      <c r="I37" s="17"/>
      <c r="J37" s="14"/>
      <c r="K37" s="14"/>
      <c r="L37" s="14"/>
    </row>
    <row r="38" spans="1:13">
      <c r="B38" s="43" t="str">
        <f>IF(More_details=Yes,"Return on Investment:","")</f>
        <v/>
      </c>
      <c r="C38" s="26"/>
      <c r="D38" s="26"/>
      <c r="E38" s="42" t="str">
        <f>IF(More_details=Yes,E37/F36,"")</f>
        <v/>
      </c>
      <c r="F38" s="14" t="str">
        <f>IF(More_details=Yes," within the above time period","")</f>
        <v/>
      </c>
      <c r="G38" s="14"/>
      <c r="H38" s="14"/>
      <c r="I38" s="17"/>
    </row>
    <row r="39" spans="1:13">
      <c r="B39" s="23"/>
      <c r="C39" s="24" t="str">
        <f>IF(More_details=Yes,IF(3*F34&gt;F36,"Over a 3 year period, "&amp;ROUND(100*((3*F34)-F36)/F36,1)&amp;"%",IF(5*F34&gt;F36,"Over a 5 year period, "&amp;ROUND(100*((5*F34)-F36)/F36,1)&amp;"%","")),"")</f>
        <v/>
      </c>
      <c r="D39" s="24"/>
      <c r="E39" s="44"/>
      <c r="F39" s="10"/>
      <c r="G39" s="10"/>
      <c r="H39" s="10"/>
      <c r="I39" s="21"/>
    </row>
    <row r="40" spans="1:13">
      <c r="A40" s="1" t="s">
        <v>83</v>
      </c>
      <c r="B40" s="26"/>
      <c r="C40" s="26"/>
      <c r="D40" s="64" t="s">
        <v>84</v>
      </c>
      <c r="E40" s="65"/>
      <c r="F40" s="14" t="s">
        <v>85</v>
      </c>
      <c r="G40" s="64" t="s">
        <v>86</v>
      </c>
      <c r="H40" s="65"/>
      <c r="I40" s="65"/>
    </row>
    <row r="41" spans="1:13" ht="23">
      <c r="A41" s="28" t="s">
        <v>62</v>
      </c>
    </row>
    <row r="42" spans="1:13">
      <c r="B42" s="1" t="s">
        <v>56</v>
      </c>
      <c r="C42" s="1" t="s">
        <v>75</v>
      </c>
    </row>
    <row r="43" spans="1:13">
      <c r="C43" s="1" t="s">
        <v>57</v>
      </c>
    </row>
    <row r="45" spans="1:13">
      <c r="B45" s="1" t="s">
        <v>15</v>
      </c>
      <c r="C45" s="62" t="s">
        <v>14</v>
      </c>
      <c r="D45" s="63"/>
      <c r="E45" s="63"/>
      <c r="F45" s="63"/>
      <c r="G45" s="63"/>
      <c r="H45" s="63"/>
      <c r="I45" s="63"/>
      <c r="J45" s="63"/>
      <c r="K45" s="63"/>
      <c r="L45" s="63"/>
      <c r="M45" s="63"/>
    </row>
    <row r="46" spans="1:13">
      <c r="C46" s="62" t="s">
        <v>16</v>
      </c>
      <c r="D46" s="63"/>
      <c r="E46" s="63"/>
      <c r="F46" s="1" t="s">
        <v>81</v>
      </c>
    </row>
    <row r="47" spans="1:13">
      <c r="C47" s="62" t="s">
        <v>79</v>
      </c>
      <c r="D47" s="63"/>
      <c r="E47" s="63"/>
      <c r="F47" s="1" t="s">
        <v>80</v>
      </c>
    </row>
    <row r="48" spans="1:13">
      <c r="B48" s="1" t="s">
        <v>30</v>
      </c>
    </row>
    <row r="49" spans="2:12">
      <c r="B49" s="1" t="s">
        <v>39</v>
      </c>
    </row>
    <row r="53" spans="2:12">
      <c r="B53" s="50" t="s">
        <v>32</v>
      </c>
    </row>
    <row r="54" spans="2:12">
      <c r="B54" s="50"/>
    </row>
    <row r="55" spans="2:12">
      <c r="B55" s="50"/>
    </row>
    <row r="56" spans="2:12">
      <c r="B56" s="50"/>
    </row>
    <row r="57" spans="2:12">
      <c r="B57" s="50"/>
    </row>
    <row r="58" spans="2:12">
      <c r="B58" s="50"/>
      <c r="C58" s="37"/>
      <c r="D58" s="49"/>
      <c r="E58" s="49"/>
      <c r="F58" s="49"/>
      <c r="G58" s="49"/>
      <c r="H58" s="49"/>
      <c r="I58" s="49"/>
      <c r="J58" s="49"/>
      <c r="K58" s="49"/>
      <c r="L58" s="37"/>
    </row>
    <row r="59" spans="2:12">
      <c r="B59" s="50"/>
      <c r="C59" s="37"/>
      <c r="D59" s="37"/>
      <c r="E59" s="37"/>
      <c r="F59" s="37"/>
      <c r="G59" s="37"/>
      <c r="H59" s="37"/>
      <c r="I59" s="37"/>
      <c r="J59" s="37"/>
      <c r="K59" s="37"/>
      <c r="L59" s="37"/>
    </row>
    <row r="60" spans="2:12">
      <c r="B60" s="50"/>
      <c r="C60" s="37"/>
      <c r="D60" s="37"/>
      <c r="E60" s="37"/>
      <c r="F60" s="37"/>
      <c r="G60" s="37"/>
      <c r="H60" s="37"/>
      <c r="I60" s="37"/>
      <c r="J60" s="37"/>
      <c r="K60" s="37"/>
      <c r="L60" s="37"/>
    </row>
    <row r="61" spans="2:12">
      <c r="B61" s="50"/>
      <c r="C61" s="37"/>
      <c r="D61" s="37"/>
      <c r="E61" s="37"/>
      <c r="F61" s="37"/>
      <c r="G61" s="37"/>
      <c r="H61" s="37"/>
      <c r="I61" s="37"/>
      <c r="J61" s="37"/>
      <c r="K61" s="37"/>
      <c r="L61" s="37"/>
    </row>
    <row r="62" spans="2:12">
      <c r="C62" s="37"/>
      <c r="D62" s="37"/>
      <c r="E62" s="37"/>
      <c r="F62" s="37"/>
      <c r="G62" s="37"/>
      <c r="H62" s="37"/>
      <c r="I62" s="37"/>
      <c r="J62" s="37"/>
      <c r="K62" s="37"/>
      <c r="L62" s="37"/>
    </row>
    <row r="63" spans="2:12">
      <c r="C63" s="37"/>
      <c r="D63" s="37"/>
      <c r="E63" s="37"/>
      <c r="F63" s="37"/>
      <c r="G63" s="37"/>
      <c r="H63" s="37"/>
      <c r="I63" s="37"/>
      <c r="J63" s="37"/>
      <c r="K63" s="37"/>
      <c r="L63" s="37"/>
    </row>
    <row r="66" spans="2:12">
      <c r="D66" s="51" t="s">
        <v>33</v>
      </c>
      <c r="E66" s="51"/>
      <c r="F66" s="51"/>
      <c r="G66" s="51"/>
      <c r="H66" s="51"/>
    </row>
    <row r="68" spans="2:12">
      <c r="B68" s="1" t="s">
        <v>34</v>
      </c>
    </row>
    <row r="69" spans="2:12">
      <c r="B69" s="1" t="s">
        <v>37</v>
      </c>
    </row>
    <row r="70" spans="2:12">
      <c r="B70" s="1" t="s">
        <v>40</v>
      </c>
    </row>
    <row r="71" spans="2:12" ht="28">
      <c r="B71" s="1" t="s">
        <v>35</v>
      </c>
      <c r="E71" s="38" t="s">
        <v>8</v>
      </c>
      <c r="F71" s="48" t="s">
        <v>88</v>
      </c>
      <c r="G71" s="38" t="s">
        <v>87</v>
      </c>
      <c r="H71" s="38" t="s">
        <v>0</v>
      </c>
      <c r="I71" s="38" t="s">
        <v>41</v>
      </c>
      <c r="J71" s="38" t="s">
        <v>7</v>
      </c>
      <c r="K71" s="38" t="s">
        <v>6</v>
      </c>
      <c r="L71" s="38" t="s">
        <v>5</v>
      </c>
    </row>
    <row r="72" spans="2:12">
      <c r="B72" s="1" t="s">
        <v>36</v>
      </c>
      <c r="E72" s="3">
        <f t="shared" ref="E72" si="0">D78</f>
        <v>0.11111111111111094</v>
      </c>
      <c r="F72" s="3">
        <f t="shared" ref="F72" si="1">E78</f>
        <v>0.22222222222222204</v>
      </c>
      <c r="G72" s="3">
        <f t="shared" ref="G72" si="2">F78</f>
        <v>0.33333333333333315</v>
      </c>
      <c r="H72" s="3">
        <f t="shared" ref="H72" si="3">G78</f>
        <v>0.44444444444444425</v>
      </c>
      <c r="I72" s="3">
        <f t="shared" ref="I72" si="4">H78</f>
        <v>0.55555555555555536</v>
      </c>
      <c r="J72" s="3">
        <f t="shared" ref="J72" si="5">I78</f>
        <v>0.66666666666666652</v>
      </c>
      <c r="K72" s="3">
        <f t="shared" ref="K72" si="6">J78</f>
        <v>0.77777777777777768</v>
      </c>
      <c r="L72" s="3">
        <f t="shared" ref="L72" si="7">K78</f>
        <v>0.88888888888888884</v>
      </c>
    </row>
    <row r="73" spans="2:12">
      <c r="B73" s="1" t="s">
        <v>38</v>
      </c>
    </row>
    <row r="78" spans="2:12">
      <c r="B78" s="1" t="s">
        <v>33</v>
      </c>
      <c r="C78" s="3">
        <f>L79</f>
        <v>-1.6653345369377348E-16</v>
      </c>
      <c r="D78" s="3">
        <f>C78+1/9</f>
        <v>0.11111111111111094</v>
      </c>
      <c r="E78" s="3">
        <f t="shared" ref="E78:K78" si="8">D78+1/9</f>
        <v>0.22222222222222204</v>
      </c>
      <c r="F78" s="3">
        <f t="shared" si="8"/>
        <v>0.33333333333333315</v>
      </c>
      <c r="G78" s="3">
        <f t="shared" si="8"/>
        <v>0.44444444444444425</v>
      </c>
      <c r="H78" s="3">
        <f t="shared" si="8"/>
        <v>0.55555555555555536</v>
      </c>
      <c r="I78" s="3">
        <f t="shared" si="8"/>
        <v>0.66666666666666652</v>
      </c>
      <c r="J78" s="3">
        <f t="shared" si="8"/>
        <v>0.77777777777777768</v>
      </c>
      <c r="K78" s="3">
        <f t="shared" si="8"/>
        <v>0.88888888888888884</v>
      </c>
      <c r="L78" s="3">
        <f>K78+1/9</f>
        <v>1</v>
      </c>
    </row>
    <row r="79" spans="2:12">
      <c r="B79" s="1" t="s">
        <v>32</v>
      </c>
      <c r="C79" s="3">
        <v>1</v>
      </c>
      <c r="D79" s="3">
        <f>C79-1/9</f>
        <v>0.88888888888888884</v>
      </c>
      <c r="E79" s="3">
        <f t="shared" ref="E79:L79" si="9">D79-1/9</f>
        <v>0.77777777777777768</v>
      </c>
      <c r="F79" s="3">
        <f t="shared" si="9"/>
        <v>0.66666666666666652</v>
      </c>
      <c r="G79" s="3">
        <f t="shared" si="9"/>
        <v>0.55555555555555536</v>
      </c>
      <c r="H79" s="3">
        <f t="shared" si="9"/>
        <v>0.44444444444444425</v>
      </c>
      <c r="I79" s="3">
        <f t="shared" si="9"/>
        <v>0.33333333333333315</v>
      </c>
      <c r="J79" s="3">
        <f t="shared" si="9"/>
        <v>0.22222222222222204</v>
      </c>
      <c r="K79" s="3">
        <f t="shared" si="9"/>
        <v>0.11111111111111094</v>
      </c>
      <c r="L79" s="3">
        <f t="shared" si="9"/>
        <v>-1.6653345369377348E-16</v>
      </c>
    </row>
    <row r="80" spans="2:12" hidden="1"/>
    <row r="81" spans="2:7" hidden="1">
      <c r="B81" s="1" t="s">
        <v>3</v>
      </c>
      <c r="C81" s="1" t="s">
        <v>11</v>
      </c>
      <c r="D81" s="1" t="s">
        <v>4</v>
      </c>
      <c r="E81" s="1" t="s">
        <v>29</v>
      </c>
    </row>
    <row r="82" spans="2:7" hidden="1">
      <c r="B82" s="1" t="s">
        <v>5</v>
      </c>
      <c r="C82" s="4">
        <v>1.0000000000000002E-3</v>
      </c>
      <c r="D82" s="1" t="s">
        <v>10</v>
      </c>
      <c r="E82" s="2">
        <v>125</v>
      </c>
      <c r="G82" s="1" t="s">
        <v>73</v>
      </c>
    </row>
    <row r="83" spans="2:7" hidden="1">
      <c r="B83" s="1" t="s">
        <v>6</v>
      </c>
      <c r="C83" s="4">
        <v>1.0000000000000002E-2</v>
      </c>
      <c r="D83" s="1" t="s">
        <v>28</v>
      </c>
      <c r="E83" s="2">
        <v>455</v>
      </c>
      <c r="G83" s="1" t="s">
        <v>74</v>
      </c>
    </row>
    <row r="84" spans="2:7" hidden="1">
      <c r="B84" s="1" t="s">
        <v>7</v>
      </c>
      <c r="C84" s="4">
        <v>1.1397050731814681E-2</v>
      </c>
      <c r="D84" s="1" t="s">
        <v>1</v>
      </c>
      <c r="E84" s="2">
        <v>535</v>
      </c>
    </row>
    <row r="85" spans="2:7" hidden="1">
      <c r="B85" s="1" t="s">
        <v>41</v>
      </c>
      <c r="C85" s="4">
        <v>3.4191152195444038E-2</v>
      </c>
      <c r="D85" s="1" t="s">
        <v>2</v>
      </c>
      <c r="E85" s="2">
        <v>735</v>
      </c>
    </row>
    <row r="86" spans="2:7" hidden="1">
      <c r="B86" s="1" t="s">
        <v>0</v>
      </c>
      <c r="C86" s="4">
        <v>0.1139705073181468</v>
      </c>
      <c r="D86" s="1" t="s">
        <v>27</v>
      </c>
      <c r="E86" s="2">
        <v>1135</v>
      </c>
    </row>
    <row r="87" spans="2:7" hidden="1">
      <c r="B87" s="1" t="s">
        <v>87</v>
      </c>
      <c r="C87" s="4">
        <f>C86+(C89-C86)/3</f>
        <v>0.1516213638531235</v>
      </c>
      <c r="D87" s="1" t="s">
        <v>89</v>
      </c>
      <c r="E87" s="2">
        <v>1325</v>
      </c>
    </row>
    <row r="88" spans="2:7" hidden="1">
      <c r="B88" s="1" t="s">
        <v>88</v>
      </c>
      <c r="C88" s="4">
        <f>C86+(C89-C86)*2/3</f>
        <v>0.18927222038810021</v>
      </c>
      <c r="D88" s="1" t="s">
        <v>90</v>
      </c>
      <c r="E88" s="2">
        <v>1510</v>
      </c>
    </row>
    <row r="89" spans="2:7" hidden="1">
      <c r="B89" s="1" t="s">
        <v>8</v>
      </c>
      <c r="C89" s="4">
        <v>0.22692307692307692</v>
      </c>
      <c r="D89" s="1" t="s">
        <v>9</v>
      </c>
      <c r="E89" s="2">
        <v>1695</v>
      </c>
    </row>
    <row r="90" spans="2:7" hidden="1"/>
  </sheetData>
  <sheetProtection password="DE97" sheet="1" objects="1" scenarios="1" selectLockedCells="1"/>
  <mergeCells count="23">
    <mergeCell ref="B7:L7"/>
    <mergeCell ref="E13:G13"/>
    <mergeCell ref="B2:L2"/>
    <mergeCell ref="B3:L3"/>
    <mergeCell ref="B4:L4"/>
    <mergeCell ref="B5:L5"/>
    <mergeCell ref="B6:L6"/>
    <mergeCell ref="D58:G58"/>
    <mergeCell ref="H58:K58"/>
    <mergeCell ref="B53:B61"/>
    <mergeCell ref="D66:H66"/>
    <mergeCell ref="H15:J15"/>
    <mergeCell ref="F16:G16"/>
    <mergeCell ref="I22:J22"/>
    <mergeCell ref="F29:G29"/>
    <mergeCell ref="F27:G27"/>
    <mergeCell ref="F34:G34"/>
    <mergeCell ref="F36:G36"/>
    <mergeCell ref="C45:M45"/>
    <mergeCell ref="C46:E46"/>
    <mergeCell ref="C47:E47"/>
    <mergeCell ref="D40:E40"/>
    <mergeCell ref="G40:I40"/>
  </mergeCells>
  <dataValidations count="5">
    <dataValidation type="whole" allowBlank="1" showInputMessage="1" showErrorMessage="1" errorTitle="Minimum number applies" error="Thie number for training cannot be more than the number of employees" sqref="D32">
      <formula1>0</formula1>
      <formula2>F21</formula2>
    </dataValidation>
    <dataValidation type="list" allowBlank="1" showInputMessage="1" showErrorMessage="1" errorTitle="Invalid entry" error="Please select from the list" promptTitle="Teamwork rating" prompt="Give your own assessment using one of these labels (see definitions for more information)" sqref="F27">
      <formula1>$B$82:$B$89</formula1>
    </dataValidation>
    <dataValidation type="whole" operator="greaterThanOrEqual" allowBlank="1" showInputMessage="1" showErrorMessage="1" errorTitle="Minimum size applies" error="This training is only effective for organisations of greater than 5 people" sqref="F21">
      <formula1>6</formula1>
    </dataValidation>
    <dataValidation type="whole" operator="greaterThan" allowBlank="1" showInputMessage="1" showErrorMessage="1" errorTitle="Invalid entry" error="Please enter a number greater than 1000" sqref="F20">
      <formula1>1000</formula1>
    </dataValidation>
    <dataValidation type="list" operator="greaterThanOrEqual" allowBlank="1" showInputMessage="1" showErrorMessage="1" errorTitle="Invalid selection" error="Response must be either Yes or No" promptTitle="Select Yes or No" sqref="E30">
      <formula1>$G$82:$G$83</formula1>
    </dataValidation>
  </dataValidations>
  <hyperlinks>
    <hyperlink ref="C45" r:id="rId1"/>
    <hyperlink ref="C46" r:id="rId2"/>
    <hyperlink ref="C47" r:id="rId3"/>
    <hyperlink ref="D40" r:id="rId4"/>
    <hyperlink ref="G40" r:id="rId5"/>
  </hyperlinks>
  <pageMargins left="0.70866141732283472" right="0.47244094488188981" top="0.59" bottom="0.62992125984251968" header="0.31496062992125984" footer="0.31496062992125984"/>
  <pageSetup paperSize="9" scale="64" orientation="portrait"/>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7"/>
  <sheetViews>
    <sheetView workbookViewId="0"/>
  </sheetViews>
  <sheetFormatPr baseColWidth="10" defaultColWidth="8.83203125" defaultRowHeight="14" x14ac:dyDescent="0"/>
  <cols>
    <col min="1" max="1" width="17.33203125" customWidth="1"/>
    <col min="2" max="2" width="97.33203125" customWidth="1"/>
  </cols>
  <sheetData>
    <row r="1" spans="1:2" ht="18">
      <c r="A1" s="9" t="s">
        <v>31</v>
      </c>
    </row>
    <row r="2" spans="1:2">
      <c r="A2" s="6" t="s">
        <v>5</v>
      </c>
      <c r="B2" t="s">
        <v>42</v>
      </c>
    </row>
    <row r="3" spans="1:2">
      <c r="A3" s="6" t="s">
        <v>6</v>
      </c>
      <c r="B3" t="s">
        <v>43</v>
      </c>
    </row>
    <row r="4" spans="1:2">
      <c r="A4" s="6" t="s">
        <v>7</v>
      </c>
      <c r="B4" t="s">
        <v>44</v>
      </c>
    </row>
    <row r="5" spans="1:2">
      <c r="A5" s="6" t="s">
        <v>41</v>
      </c>
      <c r="B5" t="s">
        <v>53</v>
      </c>
    </row>
    <row r="6" spans="1:2">
      <c r="A6" s="6" t="s">
        <v>0</v>
      </c>
      <c r="B6" t="s">
        <v>91</v>
      </c>
    </row>
    <row r="7" spans="1:2">
      <c r="A7" s="6" t="s">
        <v>87</v>
      </c>
      <c r="B7" t="s">
        <v>92</v>
      </c>
    </row>
    <row r="8" spans="1:2">
      <c r="A8" s="6" t="s">
        <v>88</v>
      </c>
      <c r="B8" t="s">
        <v>93</v>
      </c>
    </row>
    <row r="9" spans="1:2">
      <c r="A9" s="6" t="s">
        <v>8</v>
      </c>
      <c r="B9" t="s">
        <v>45</v>
      </c>
    </row>
    <row r="11" spans="1:2">
      <c r="A11" t="s">
        <v>46</v>
      </c>
    </row>
    <row r="12" spans="1:2">
      <c r="A12" t="s">
        <v>47</v>
      </c>
    </row>
    <row r="14" spans="1:2" ht="18">
      <c r="A14" s="9" t="s">
        <v>48</v>
      </c>
    </row>
    <row r="15" spans="1:2" ht="15">
      <c r="A15" s="5" t="s">
        <v>49</v>
      </c>
    </row>
    <row r="16" spans="1:2" ht="70">
      <c r="A16" s="8" t="s">
        <v>5</v>
      </c>
      <c r="B16" s="7" t="s">
        <v>52</v>
      </c>
    </row>
    <row r="17" spans="1:2" ht="70">
      <c r="B17" s="7" t="s">
        <v>50</v>
      </c>
    </row>
    <row r="18" spans="1:2" ht="70">
      <c r="A18" s="8" t="s">
        <v>6</v>
      </c>
      <c r="B18" s="7" t="s">
        <v>51</v>
      </c>
    </row>
    <row r="19" spans="1:2" ht="84">
      <c r="A19" s="8" t="s">
        <v>7</v>
      </c>
      <c r="B19" s="7" t="s">
        <v>54</v>
      </c>
    </row>
    <row r="20" spans="1:2" ht="70">
      <c r="A20" s="8" t="s">
        <v>41</v>
      </c>
      <c r="B20" s="7" t="s">
        <v>95</v>
      </c>
    </row>
    <row r="21" spans="1:2" ht="70">
      <c r="A21" s="8" t="s">
        <v>0</v>
      </c>
      <c r="B21" s="7" t="s">
        <v>94</v>
      </c>
    </row>
    <row r="22" spans="1:2" ht="84">
      <c r="A22" s="8" t="s">
        <v>87</v>
      </c>
      <c r="B22" s="7" t="s">
        <v>96</v>
      </c>
    </row>
    <row r="23" spans="1:2" ht="84">
      <c r="A23" s="8" t="s">
        <v>88</v>
      </c>
      <c r="B23" s="7" t="s">
        <v>97</v>
      </c>
    </row>
    <row r="24" spans="1:2" ht="70">
      <c r="A24" s="8" t="s">
        <v>8</v>
      </c>
      <c r="B24" s="7" t="s">
        <v>55</v>
      </c>
    </row>
    <row r="25" spans="1:2">
      <c r="A25" s="7"/>
      <c r="B25" s="7"/>
    </row>
    <row r="26" spans="1:2">
      <c r="A26" s="7"/>
      <c r="B26" s="7"/>
    </row>
    <row r="27" spans="1:2">
      <c r="A27" s="7"/>
      <c r="B27" s="7"/>
    </row>
  </sheetData>
  <sheetProtection password="DE97" sheet="1" objects="1" scenarios="1"/>
  <pageMargins left="0.70866141732283472" right="0.70866141732283472" top="0.74803149606299213" bottom="0.74803149606299213" header="0.31496062992125984" footer="0.31496062992125984"/>
  <pageSetup paperSize="9" scale="78" fitToHeight="3"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Publish Web Page</vt:lpstr>
      <vt:lpstr>Teamwork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P</cp:lastModifiedBy>
  <cp:lastPrinted>2011-12-22T23:22:25Z</cp:lastPrinted>
  <dcterms:created xsi:type="dcterms:W3CDTF">2011-12-06T15:56:19Z</dcterms:created>
  <dcterms:modified xsi:type="dcterms:W3CDTF">2012-04-14T09:39:59Z</dcterms:modified>
</cp:coreProperties>
</file>